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8060" windowHeight="10875"/>
  </bookViews>
  <sheets>
    <sheet name="Exhibit A2 1of1" sheetId="1" r:id="rId1"/>
  </sheets>
  <externalReferences>
    <externalReference r:id="rId2"/>
    <externalReference r:id="rId3"/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'[2]Exhibit A1 3of3'!#REF!</definedName>
    <definedName name="Classification">[1]FuncStudy!$Y$91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[3]Inputs!$Y$11</definedName>
    <definedName name="LinkCos">'[1]JAM Download'!$I$4</definedName>
    <definedName name="NetToGross">[1]Inputs!$H$21</definedName>
    <definedName name="OH">[1]Inputs!$D$24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'[1]Energy Factor'!#REF!</definedName>
    <definedName name="page64">'[1]Energy Factor'!#REF!</definedName>
    <definedName name="_xlnm.Print_Area" localSheetId="0">'Exhibit A2 1of1'!$A$1:$O$39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45621"/>
</workbook>
</file>

<file path=xl/calcChain.xml><?xml version="1.0" encoding="utf-8"?>
<calcChain xmlns="http://schemas.openxmlformats.org/spreadsheetml/2006/main">
  <c r="F35" i="1"/>
  <c r="L25"/>
  <c r="H25"/>
  <c r="J25" s="1"/>
  <c r="N25" s="1"/>
  <c r="B25"/>
  <c r="D23"/>
  <c r="D22"/>
  <c r="D21"/>
  <c r="D20"/>
  <c r="D19"/>
  <c r="D18"/>
  <c r="D17"/>
  <c r="D16"/>
  <c r="D15"/>
  <c r="D14"/>
  <c r="H13"/>
  <c r="H14" s="1"/>
  <c r="D13"/>
  <c r="J12"/>
  <c r="N12" s="1"/>
  <c r="H12"/>
  <c r="F12"/>
  <c r="F13" s="1"/>
  <c r="F14" s="1"/>
  <c r="F15" s="1"/>
  <c r="F16" s="1"/>
  <c r="F17" s="1"/>
  <c r="F18" s="1"/>
  <c r="F19" s="1"/>
  <c r="F20" s="1"/>
  <c r="F21" s="1"/>
  <c r="F22" s="1"/>
  <c r="F23" s="1"/>
  <c r="D12"/>
  <c r="H15" l="1"/>
  <c r="J14"/>
  <c r="N14" s="1"/>
  <c r="J13"/>
  <c r="N13" s="1"/>
  <c r="H16" l="1"/>
  <c r="J15"/>
  <c r="N15" s="1"/>
  <c r="H17" l="1"/>
  <c r="J16"/>
  <c r="N16" s="1"/>
  <c r="H18" l="1"/>
  <c r="J17"/>
  <c r="N17" s="1"/>
  <c r="H19" l="1"/>
  <c r="J18"/>
  <c r="N18" s="1"/>
  <c r="H20" l="1"/>
  <c r="J19"/>
  <c r="N19" s="1"/>
  <c r="H21" l="1"/>
  <c r="J20"/>
  <c r="N20" s="1"/>
  <c r="H22" l="1"/>
  <c r="J21"/>
  <c r="N21" s="1"/>
  <c r="H23" l="1"/>
  <c r="J23" s="1"/>
  <c r="N23" s="1"/>
  <c r="J22"/>
  <c r="N22" s="1"/>
</calcChain>
</file>

<file path=xl/sharedStrings.xml><?xml version="1.0" encoding="utf-8"?>
<sst xmlns="http://schemas.openxmlformats.org/spreadsheetml/2006/main" count="38" uniqueCount="36">
  <si>
    <t>Exhibit A2</t>
  </si>
  <si>
    <t>Utah Energy Balancing Account Base</t>
  </si>
  <si>
    <t>Utah Allocation Based on Annual SE and SG Factors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</si>
  <si>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</si>
  <si>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</si>
  <si>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</si>
  <si>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</si>
  <si>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</si>
  <si>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</si>
  <si>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Utah EBA $/MWh</t>
  </si>
  <si>
    <t>(a)</t>
  </si>
  <si>
    <t>(b)</t>
  </si>
  <si>
    <t>(c)</t>
  </si>
  <si>
    <t>(d)</t>
  </si>
  <si>
    <t>(e)</t>
  </si>
  <si>
    <t>(f)</t>
  </si>
  <si>
    <t>(g)</t>
  </si>
  <si>
    <t>Total</t>
  </si>
  <si>
    <t>[note 1]</t>
  </si>
  <si>
    <t>[note 2]</t>
  </si>
  <si>
    <t>[see detail below]</t>
  </si>
  <si>
    <t xml:space="preserve">[(b) + (d)] </t>
  </si>
  <si>
    <t>[note 3]</t>
  </si>
  <si>
    <t xml:space="preserve">[(c) / (d)] </t>
  </si>
  <si>
    <t xml:space="preserve">Footnotes:  (1) </t>
  </si>
  <si>
    <t>GND-1R</t>
  </si>
  <si>
    <t xml:space="preserve">(2) </t>
  </si>
  <si>
    <t>Total per SRM-2R, page 2.2. Monthly amounts calculated using ratio of totals (Column B/Column A).</t>
  </si>
  <si>
    <t xml:space="preserve">(3) </t>
  </si>
  <si>
    <t>Total per SRM-3, page 3.1.5; monthly per pricing backup.</t>
  </si>
  <si>
    <t>Utah Allocated Wheeling Revenues</t>
  </si>
  <si>
    <t>SRM-3 Page 3.2.4</t>
  </si>
  <si>
    <t>Firm Wheeling</t>
  </si>
  <si>
    <t>Utah SG Allocation</t>
  </si>
  <si>
    <t>Non-firm Wheeling</t>
  </si>
  <si>
    <t>Utah SE Allocation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</si>
</sst>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mmm\-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* #,##0.000_);_(* \(#,##0.000\);_(* &quot;-&quot;??_);_(@_)"/>
    <numFmt numFmtId="170" formatCode="0.0000%"/>
    <numFmt numFmtId="171" formatCode="_(* #,##0_);[Red]_(* \(#,##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Swis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1" fontId="9" fillId="0" borderId="0" applyFont="0" applyFill="0" applyBorder="0" applyAlignment="0" applyProtection="0"/>
    <xf numFmtId="171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3" applyNumberFormat="1" applyFont="1"/>
    <xf numFmtId="43" fontId="0" fillId="0" borderId="0" xfId="1" applyFont="1" applyAlignment="1">
      <alignment horizontal="right"/>
    </xf>
    <xf numFmtId="164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165" fontId="0" fillId="0" borderId="0" xfId="1" applyNumberFormat="1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0" fillId="0" borderId="0" xfId="2" applyNumberFormat="1" applyFont="1" applyFill="1"/>
    <xf numFmtId="167" fontId="0" fillId="0" borderId="0" xfId="2" applyNumberFormat="1" applyFont="1"/>
    <xf numFmtId="165" fontId="0" fillId="0" borderId="0" xfId="1" applyNumberFormat="1" applyFont="1"/>
    <xf numFmtId="168" fontId="0" fillId="0" borderId="0" xfId="2" applyNumberFormat="1" applyFont="1"/>
    <xf numFmtId="165" fontId="0" fillId="0" borderId="0" xfId="0" applyNumberFormat="1" applyFill="1"/>
    <xf numFmtId="165" fontId="0" fillId="0" borderId="0" xfId="0" applyNumberFormat="1"/>
    <xf numFmtId="169" fontId="0" fillId="0" borderId="0" xfId="1" applyNumberFormat="1" applyFont="1"/>
    <xf numFmtId="168" fontId="0" fillId="0" borderId="0" xfId="0" applyNumberFormat="1"/>
    <xf numFmtId="0" fontId="0" fillId="0" borderId="0" xfId="0" applyFont="1" applyBorder="1" applyAlignment="1">
      <alignment horizontal="center"/>
    </xf>
    <xf numFmtId="167" fontId="1" fillId="0" borderId="3" xfId="2" applyNumberFormat="1" applyFont="1" applyFill="1" applyBorder="1"/>
    <xf numFmtId="167" fontId="1" fillId="0" borderId="0" xfId="2" applyNumberFormat="1" applyFont="1"/>
    <xf numFmtId="167" fontId="0" fillId="0" borderId="3" xfId="2" applyNumberFormat="1" applyFont="1" applyFill="1" applyBorder="1"/>
    <xf numFmtId="165" fontId="1" fillId="0" borderId="3" xfId="1" applyNumberFormat="1" applyFont="1" applyFill="1" applyBorder="1"/>
    <xf numFmtId="0" fontId="0" fillId="0" borderId="0" xfId="0" applyFont="1"/>
    <xf numFmtId="168" fontId="1" fillId="0" borderId="3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7" fontId="0" fillId="0" borderId="0" xfId="0" applyNumberFormat="1"/>
    <xf numFmtId="0" fontId="5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right"/>
    </xf>
    <xf numFmtId="167" fontId="0" fillId="0" borderId="0" xfId="2" applyNumberFormat="1" applyFont="1" applyBorder="1"/>
    <xf numFmtId="0" fontId="0" fillId="0" borderId="8" xfId="0" applyBorder="1"/>
    <xf numFmtId="170" fontId="0" fillId="0" borderId="0" xfId="3" applyNumberFormat="1" applyFont="1" applyBorder="1"/>
    <xf numFmtId="167" fontId="0" fillId="0" borderId="8" xfId="2" applyNumberFormat="1" applyFont="1" applyBorder="1"/>
    <xf numFmtId="0" fontId="0" fillId="0" borderId="9" xfId="0" applyBorder="1"/>
    <xf numFmtId="0" fontId="0" fillId="0" borderId="1" xfId="0" applyBorder="1" applyAlignment="1">
      <alignment horizontal="right"/>
    </xf>
    <xf numFmtId="170" fontId="0" fillId="0" borderId="1" xfId="3" applyNumberFormat="1" applyFont="1" applyBorder="1"/>
    <xf numFmtId="167" fontId="0" fillId="0" borderId="10" xfId="2" applyNumberFormat="1" applyFont="1" applyBorder="1"/>
  </cellXfs>
  <cellStyles count="13">
    <cellStyle name="Comma" xfId="1" builtinId="3"/>
    <cellStyle name="Comma 2" xfId="4"/>
    <cellStyle name="Comma 3" xfId="5"/>
    <cellStyle name="Currency" xfId="2" builtinId="4"/>
    <cellStyle name="Currency 2" xfId="6"/>
    <cellStyle name="Normal" xfId="0" builtinId="0"/>
    <cellStyle name="Normal 2" xfId="7"/>
    <cellStyle name="Normal 3" xfId="8"/>
    <cellStyle name="Normal 4" xfId="9"/>
    <cellStyle name="Normal 6" xfId="10"/>
    <cellStyle name="Percent" xfId="3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%2011-035-200%20(GRC%20May2013)\Settlement\232287Exhibit%20A%20to%20Settlement%20Stipulation%208-7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 A1 1&amp;2of3"/>
      <sheetName val="Exhibit A1 3of3"/>
      <sheetName val="Exhibit A2 1of1"/>
      <sheetName val="Exhibit A3 1of2"/>
      <sheetName val="Exhibit A3 2of2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showGridLines="0" tabSelected="1" topLeftCell="A7" workbookViewId="0">
      <selection activeCell="D29" sqref="D29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5.7109375" customWidth="1"/>
    <col min="11" max="11" width="2.28515625" customWidth="1"/>
    <col min="12" max="12" width="13.7109375" customWidth="1"/>
    <col min="13" max="13" width="2.28515625" customWidth="1"/>
    <col min="14" max="14" width="12" customWidth="1"/>
  </cols>
  <sheetData>
    <row r="1" spans="1:30">
      <c r="F1" s="1"/>
      <c r="H1" s="1"/>
      <c r="J1" s="1"/>
      <c r="L1" s="1"/>
      <c r="O1" s="2" t="s">
        <v>0</v>
      </c>
    </row>
    <row r="2" spans="1:30">
      <c r="F2" s="1"/>
      <c r="H2" s="1"/>
      <c r="J2" s="1"/>
      <c r="L2" s="1"/>
      <c r="O2" s="2"/>
    </row>
    <row r="3" spans="1:30">
      <c r="F3" s="1"/>
      <c r="H3" s="1"/>
      <c r="J3" s="1"/>
      <c r="L3" s="1"/>
      <c r="N3" s="3"/>
    </row>
    <row r="4" spans="1:30">
      <c r="F4" s="1"/>
      <c r="H4" s="1"/>
      <c r="J4" s="1"/>
      <c r="L4" s="1"/>
      <c r="N4" s="3"/>
    </row>
    <row r="5" spans="1:30" ht="18.7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30" ht="18.75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4"/>
      <c r="N6" s="4"/>
      <c r="P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8" spans="1:30">
      <c r="B8" s="6" t="s">
        <v>3</v>
      </c>
      <c r="C8" s="7"/>
      <c r="D8" s="6"/>
      <c r="E8" s="8"/>
      <c r="F8" s="6" t="s">
        <v>4</v>
      </c>
      <c r="G8" s="7"/>
      <c r="H8" s="6"/>
      <c r="I8" s="8"/>
      <c r="J8" s="8"/>
      <c r="K8" s="8"/>
      <c r="L8" s="8"/>
      <c r="M8" s="8"/>
      <c r="N8" s="8"/>
    </row>
    <row r="9" spans="1:30" ht="30">
      <c r="B9" s="9" t="s">
        <v>5</v>
      </c>
      <c r="C9" s="10"/>
      <c r="D9" s="11" t="s">
        <v>6</v>
      </c>
      <c r="E9" s="10"/>
      <c r="F9" s="9" t="s">
        <v>5</v>
      </c>
      <c r="G9" s="10"/>
      <c r="H9" s="11" t="s">
        <v>6</v>
      </c>
      <c r="I9" s="10"/>
      <c r="J9" s="11" t="s">
        <v>7</v>
      </c>
      <c r="K9" s="10"/>
      <c r="L9" s="11" t="s">
        <v>8</v>
      </c>
      <c r="M9" s="10"/>
      <c r="N9" s="11" t="s">
        <v>9</v>
      </c>
    </row>
    <row r="10" spans="1:30">
      <c r="B10" s="12" t="s">
        <v>10</v>
      </c>
      <c r="D10" s="12" t="s">
        <v>11</v>
      </c>
      <c r="E10" s="12"/>
      <c r="F10" s="12" t="s">
        <v>12</v>
      </c>
      <c r="G10" s="12"/>
      <c r="H10" s="12" t="s">
        <v>13</v>
      </c>
      <c r="I10" s="12"/>
      <c r="J10" s="12" t="s">
        <v>14</v>
      </c>
      <c r="K10" s="12"/>
      <c r="L10" s="12" t="s">
        <v>15</v>
      </c>
      <c r="N10" s="12" t="s">
        <v>16</v>
      </c>
    </row>
    <row r="12" spans="1:30">
      <c r="A12" s="13">
        <v>41061</v>
      </c>
      <c r="B12" s="14">
        <v>123896956.59901568</v>
      </c>
      <c r="C12" s="15"/>
      <c r="D12" s="15">
        <f t="shared" ref="D12:D23" si="0">D$25*$B12/$B$25</f>
        <v>53272422.24207221</v>
      </c>
      <c r="E12" s="15"/>
      <c r="F12" s="15">
        <f>F25/12</f>
        <v>-6225838.666666667</v>
      </c>
      <c r="G12" s="15"/>
      <c r="H12" s="15">
        <f>H25/12</f>
        <v>-2684824.28561325</v>
      </c>
      <c r="I12" s="15"/>
      <c r="J12" s="15">
        <f>H12+D12</f>
        <v>50587597.956458956</v>
      </c>
      <c r="K12" s="15"/>
      <c r="L12" s="16">
        <v>1912132.46205</v>
      </c>
      <c r="N12" s="17">
        <f>J12/L12</f>
        <v>26.456115860416865</v>
      </c>
    </row>
    <row r="13" spans="1:30">
      <c r="A13" s="13">
        <v>41091</v>
      </c>
      <c r="B13" s="18">
        <v>141773973.05509216</v>
      </c>
      <c r="D13" s="19">
        <f t="shared" si="0"/>
        <v>60959067.622384526</v>
      </c>
      <c r="F13" s="19">
        <f>F12</f>
        <v>-6225838.666666667</v>
      </c>
      <c r="H13" s="19">
        <f>H12</f>
        <v>-2684824.28561325</v>
      </c>
      <c r="J13" s="19">
        <f>H13+D13</f>
        <v>58274243.33677128</v>
      </c>
      <c r="L13" s="16">
        <v>2266364.4785400005</v>
      </c>
      <c r="N13" s="20">
        <f>J13/L13</f>
        <v>25.712652968472106</v>
      </c>
    </row>
    <row r="14" spans="1:30">
      <c r="A14" s="13">
        <v>41122</v>
      </c>
      <c r="B14" s="18">
        <v>144558297.42193317</v>
      </c>
      <c r="D14" s="19">
        <f t="shared" si="0"/>
        <v>62156253.634057894</v>
      </c>
      <c r="F14" s="19">
        <f t="shared" ref="F14:F23" si="1">F13</f>
        <v>-6225838.666666667</v>
      </c>
      <c r="H14" s="19">
        <f t="shared" ref="H14:H23" si="2">H13</f>
        <v>-2684824.28561325</v>
      </c>
      <c r="J14" s="19">
        <f t="shared" ref="J14:J23" si="3">H14+D14</f>
        <v>59471429.348444641</v>
      </c>
      <c r="L14" s="16">
        <v>2314401.9906899994</v>
      </c>
      <c r="N14" s="20">
        <f t="shared" ref="N14:N25" si="4">J14/L14</f>
        <v>25.696240146559091</v>
      </c>
    </row>
    <row r="15" spans="1:30">
      <c r="A15" s="13">
        <v>41153</v>
      </c>
      <c r="B15" s="18">
        <v>127875043.19533841</v>
      </c>
      <c r="D15" s="19">
        <f t="shared" si="0"/>
        <v>54982894.514290363</v>
      </c>
      <c r="F15" s="19">
        <f t="shared" si="1"/>
        <v>-6225838.666666667</v>
      </c>
      <c r="H15" s="19">
        <f t="shared" si="2"/>
        <v>-2684824.28561325</v>
      </c>
      <c r="J15" s="19">
        <f t="shared" si="3"/>
        <v>52298070.228677109</v>
      </c>
      <c r="L15" s="16">
        <v>1968925.9935399997</v>
      </c>
      <c r="N15" s="20">
        <f t="shared" si="4"/>
        <v>26.561724717061921</v>
      </c>
    </row>
    <row r="16" spans="1:30">
      <c r="A16" s="13">
        <v>41183</v>
      </c>
      <c r="B16" s="18">
        <v>118467640.01367652</v>
      </c>
      <c r="D16" s="19">
        <f t="shared" si="0"/>
        <v>50937959.366150595</v>
      </c>
      <c r="F16" s="19">
        <f t="shared" si="1"/>
        <v>-6225838.666666667</v>
      </c>
      <c r="H16" s="19">
        <f t="shared" si="2"/>
        <v>-2684824.28561325</v>
      </c>
      <c r="J16" s="19">
        <f t="shared" si="3"/>
        <v>48253135.080537349</v>
      </c>
      <c r="L16" s="16">
        <v>1906260.0009999997</v>
      </c>
      <c r="N16" s="20">
        <f t="shared" si="4"/>
        <v>25.312987239528905</v>
      </c>
    </row>
    <row r="17" spans="1:14">
      <c r="A17" s="13">
        <v>41214</v>
      </c>
      <c r="B17" s="18">
        <v>114387233.72441298</v>
      </c>
      <c r="D17" s="19">
        <f t="shared" si="0"/>
        <v>49183492.325734347</v>
      </c>
      <c r="F17" s="19">
        <f t="shared" si="1"/>
        <v>-6225838.666666667</v>
      </c>
      <c r="H17" s="19">
        <f t="shared" si="2"/>
        <v>-2684824.28561325</v>
      </c>
      <c r="J17" s="19">
        <f t="shared" si="3"/>
        <v>46498668.040121093</v>
      </c>
      <c r="L17" s="16">
        <v>1856770.00499</v>
      </c>
      <c r="N17" s="20">
        <f t="shared" si="4"/>
        <v>25.042772080094821</v>
      </c>
    </row>
    <row r="18" spans="1:14">
      <c r="A18" s="13">
        <v>41244</v>
      </c>
      <c r="B18" s="18">
        <v>118233498.30395085</v>
      </c>
      <c r="D18" s="19">
        <f t="shared" si="0"/>
        <v>50837284.608937979</v>
      </c>
      <c r="F18" s="19">
        <f t="shared" si="1"/>
        <v>-6225838.666666667</v>
      </c>
      <c r="H18" s="19">
        <f t="shared" si="2"/>
        <v>-2684824.28561325</v>
      </c>
      <c r="J18" s="19">
        <f t="shared" si="3"/>
        <v>48152460.323324725</v>
      </c>
      <c r="L18" s="16">
        <v>1971890.61411</v>
      </c>
      <c r="N18" s="20">
        <f t="shared" si="4"/>
        <v>24.419437862712293</v>
      </c>
    </row>
    <row r="19" spans="1:14">
      <c r="A19" s="13">
        <v>41275</v>
      </c>
      <c r="B19" s="18">
        <v>122818180.18978149</v>
      </c>
      <c r="D19" s="19">
        <f t="shared" si="0"/>
        <v>52808576.850264035</v>
      </c>
      <c r="F19" s="19">
        <f t="shared" si="1"/>
        <v>-6225838.666666667</v>
      </c>
      <c r="H19" s="19">
        <f t="shared" si="2"/>
        <v>-2684824.28561325</v>
      </c>
      <c r="J19" s="19">
        <f t="shared" si="3"/>
        <v>50123752.564650789</v>
      </c>
      <c r="L19" s="16">
        <v>1982626.99979</v>
      </c>
      <c r="N19" s="20">
        <f t="shared" si="4"/>
        <v>25.281483894832412</v>
      </c>
    </row>
    <row r="20" spans="1:14">
      <c r="A20" s="13">
        <v>41306</v>
      </c>
      <c r="B20" s="18">
        <v>111057433.76046157</v>
      </c>
      <c r="D20" s="19">
        <f t="shared" si="0"/>
        <v>47751766.200004272</v>
      </c>
      <c r="F20" s="19">
        <f t="shared" si="1"/>
        <v>-6225838.666666667</v>
      </c>
      <c r="H20" s="19">
        <f t="shared" si="2"/>
        <v>-2684824.28561325</v>
      </c>
      <c r="J20" s="19">
        <f t="shared" si="3"/>
        <v>45066941.914391026</v>
      </c>
      <c r="L20" s="16">
        <v>1789929.9980000001</v>
      </c>
      <c r="N20" s="20">
        <f t="shared" si="4"/>
        <v>25.178047166507692</v>
      </c>
    </row>
    <row r="21" spans="1:14">
      <c r="A21" s="13">
        <v>41334</v>
      </c>
      <c r="B21" s="18">
        <v>120279486.36298758</v>
      </c>
      <c r="D21" s="19">
        <f t="shared" si="0"/>
        <v>51717005.4897018</v>
      </c>
      <c r="F21" s="19">
        <f t="shared" si="1"/>
        <v>-6225838.666666667</v>
      </c>
      <c r="H21" s="19">
        <f t="shared" si="2"/>
        <v>-2684824.28561325</v>
      </c>
      <c r="J21" s="19">
        <f t="shared" si="3"/>
        <v>49032181.204088554</v>
      </c>
      <c r="L21" s="16">
        <v>1910070.0009899999</v>
      </c>
      <c r="N21" s="20">
        <f t="shared" si="4"/>
        <v>25.67035824795683</v>
      </c>
    </row>
    <row r="22" spans="1:14">
      <c r="A22" s="13">
        <v>41365</v>
      </c>
      <c r="B22" s="18">
        <v>114965906.06768632</v>
      </c>
      <c r="D22" s="19">
        <f t="shared" si="0"/>
        <v>49432306.164725073</v>
      </c>
      <c r="F22" s="19">
        <f t="shared" si="1"/>
        <v>-6225838.666666667</v>
      </c>
      <c r="H22" s="19">
        <f t="shared" si="2"/>
        <v>-2684824.28561325</v>
      </c>
      <c r="J22" s="19">
        <f t="shared" si="3"/>
        <v>46747481.879111826</v>
      </c>
      <c r="L22" s="16">
        <v>1856810.0009900001</v>
      </c>
      <c r="N22" s="20">
        <f t="shared" si="4"/>
        <v>25.17623335407896</v>
      </c>
    </row>
    <row r="23" spans="1:14">
      <c r="A23" s="13">
        <v>41395</v>
      </c>
      <c r="B23" s="18">
        <v>120850885.3599188</v>
      </c>
      <c r="D23" s="19">
        <f t="shared" si="0"/>
        <v>51962691.981677011</v>
      </c>
      <c r="F23" s="19">
        <f t="shared" si="1"/>
        <v>-6225838.666666667</v>
      </c>
      <c r="H23" s="19">
        <f t="shared" si="2"/>
        <v>-2684824.28561325</v>
      </c>
      <c r="J23" s="19">
        <f t="shared" si="3"/>
        <v>49277867.696063757</v>
      </c>
      <c r="L23" s="16">
        <v>1998460.00202</v>
      </c>
      <c r="N23" s="20">
        <f t="shared" si="4"/>
        <v>24.657920421852204</v>
      </c>
    </row>
    <row r="24" spans="1:14" ht="7.5" customHeight="1">
      <c r="N24" s="21"/>
    </row>
    <row r="25" spans="1:14" ht="15.75" thickBot="1">
      <c r="A25" s="22" t="s">
        <v>17</v>
      </c>
      <c r="B25" s="23">
        <f>SUM(B12:B24)</f>
        <v>1479164534.0542552</v>
      </c>
      <c r="C25" s="24"/>
      <c r="D25" s="23">
        <v>636001721</v>
      </c>
      <c r="E25" s="24"/>
      <c r="F25" s="23">
        <v>-74710064</v>
      </c>
      <c r="G25" s="24"/>
      <c r="H25" s="25">
        <f>F35*F36+F38*F39</f>
        <v>-32217891.427359</v>
      </c>
      <c r="I25" s="24"/>
      <c r="J25" s="23">
        <f>H25+D25</f>
        <v>603783829.57264102</v>
      </c>
      <c r="K25" s="24"/>
      <c r="L25" s="26">
        <f>SUM(L12:L24)</f>
        <v>23734642.546710003</v>
      </c>
      <c r="M25" s="27"/>
      <c r="N25" s="28">
        <f t="shared" si="4"/>
        <v>25.438926597878552</v>
      </c>
    </row>
    <row r="26" spans="1:14" ht="15.75" thickTop="1">
      <c r="B26" s="29" t="s">
        <v>18</v>
      </c>
      <c r="C26" s="30"/>
      <c r="D26" s="29" t="s">
        <v>19</v>
      </c>
      <c r="E26" s="30"/>
      <c r="F26" s="31" t="s">
        <v>20</v>
      </c>
      <c r="G26" s="31"/>
      <c r="H26" s="31"/>
      <c r="I26" s="30"/>
      <c r="J26" s="29" t="s">
        <v>21</v>
      </c>
      <c r="L26" s="29" t="s">
        <v>22</v>
      </c>
      <c r="N26" s="29" t="s">
        <v>23</v>
      </c>
    </row>
    <row r="27" spans="1:14">
      <c r="L27" s="32"/>
    </row>
    <row r="28" spans="1:14">
      <c r="A28" s="33" t="s">
        <v>24</v>
      </c>
      <c r="B28" t="s">
        <v>25</v>
      </c>
      <c r="N28" s="1"/>
    </row>
    <row r="29" spans="1:14">
      <c r="A29" s="34" t="s">
        <v>26</v>
      </c>
      <c r="B29" t="s">
        <v>27</v>
      </c>
      <c r="N29" s="1"/>
    </row>
    <row r="30" spans="1:14">
      <c r="A30" s="34" t="s">
        <v>28</v>
      </c>
      <c r="B30" t="s">
        <v>29</v>
      </c>
      <c r="N30" s="1"/>
    </row>
    <row r="31" spans="1:14">
      <c r="A31" s="34"/>
      <c r="N31" s="1"/>
    </row>
    <row r="32" spans="1:14">
      <c r="N32" s="1"/>
    </row>
    <row r="33" spans="2:10">
      <c r="B33" t="s">
        <v>30</v>
      </c>
      <c r="J33" s="35"/>
    </row>
    <row r="34" spans="2:10">
      <c r="B34" s="36" t="s">
        <v>31</v>
      </c>
      <c r="C34" s="37"/>
      <c r="D34" s="37"/>
      <c r="E34" s="37"/>
      <c r="F34" s="38"/>
      <c r="G34" s="39"/>
    </row>
    <row r="35" spans="2:10">
      <c r="B35" s="40"/>
      <c r="C35" s="41"/>
      <c r="D35" s="41" t="s">
        <v>32</v>
      </c>
      <c r="E35" s="41"/>
      <c r="F35" s="42">
        <f>-74710064-F38</f>
        <v>-63278091</v>
      </c>
      <c r="G35" s="43"/>
      <c r="J35" s="35"/>
    </row>
    <row r="36" spans="2:10">
      <c r="B36" s="40"/>
      <c r="C36" s="41"/>
      <c r="D36" s="41" t="s">
        <v>33</v>
      </c>
      <c r="E36" s="41"/>
      <c r="F36" s="44">
        <v>0.43154700000000001</v>
      </c>
      <c r="G36" s="45"/>
    </row>
    <row r="37" spans="2:10">
      <c r="B37" s="40"/>
      <c r="C37" s="8"/>
      <c r="D37" s="8"/>
      <c r="E37" s="8"/>
      <c r="F37" s="8"/>
      <c r="G37" s="45"/>
    </row>
    <row r="38" spans="2:10">
      <c r="B38" s="40"/>
      <c r="C38" s="41"/>
      <c r="D38" s="41" t="s">
        <v>34</v>
      </c>
      <c r="E38" s="41"/>
      <c r="F38" s="42">
        <v>-11431973</v>
      </c>
      <c r="G38" s="45"/>
      <c r="J38" s="35"/>
    </row>
    <row r="39" spans="2:10">
      <c r="B39" s="46"/>
      <c r="C39" s="47"/>
      <c r="D39" s="47" t="s">
        <v>35</v>
      </c>
      <c r="E39" s="47"/>
      <c r="F39" s="48">
        <v>0.42953400000000003</v>
      </c>
      <c r="G39" s="49"/>
    </row>
  </sheetData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A2 1of1</vt:lpstr>
      <vt:lpstr>'Exhibit A2 1of1'!Print_Area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Sarah</dc:creator>
  <cp:lastModifiedBy>mpaschal</cp:lastModifiedBy>
  <dcterms:created xsi:type="dcterms:W3CDTF">2013-03-05T22:11:58Z</dcterms:created>
  <dcterms:modified xsi:type="dcterms:W3CDTF">2013-03-18T17:20:34Z</dcterms:modified>
</cp:coreProperties>
</file>